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'!$A$1:$K$193</definedName>
    <definedName name="Excel_BuiltIn_Print_Area" localSheetId="0">'524 и 546 554 зрк с п сб и 313 '!$A$2:$I$194</definedName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</definedNames>
  <calcPr fullCalcOnLoad="1"/>
</workbook>
</file>

<file path=xl/sharedStrings.xml><?xml version="1.0" encoding="utf-8"?>
<sst xmlns="http://schemas.openxmlformats.org/spreadsheetml/2006/main" count="331" uniqueCount="95">
  <si>
    <t>Проект приложения № 3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</si>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</sst>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3"/>
  <sheetViews>
    <sheetView tabSelected="1" view="pageBreakPreview" zoomScale="90" zoomScaleSheetLayoutView="90" workbookViewId="0" topLeftCell="A187">
      <selection activeCell="I189" sqref="I189"/>
    </sheetView>
  </sheetViews>
  <sheetFormatPr defaultColWidth="9.140625" defaultRowHeight="15"/>
  <cols>
    <col min="1" max="1" width="6.28125" style="1" customWidth="1"/>
    <col min="2" max="2" width="32.28125" style="2" customWidth="1"/>
    <col min="3" max="3" width="8.28125" style="2" customWidth="1"/>
    <col min="4" max="4" width="17.7109375" style="2" customWidth="1"/>
    <col min="5" max="5" width="28.28125" style="3" customWidth="1"/>
    <col min="6" max="11" width="19.28125" style="3" customWidth="1"/>
    <col min="12" max="16384" width="9.4218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8.75">
      <c r="F3" s="8"/>
      <c r="G3" s="5"/>
      <c r="H3" s="5"/>
      <c r="I3" s="5"/>
      <c r="J3" s="7"/>
      <c r="K3" s="7"/>
    </row>
    <row r="4" spans="6:11" ht="18.75">
      <c r="F4" s="8"/>
      <c r="G4" s="5"/>
      <c r="H4" s="5"/>
      <c r="I4" s="5"/>
      <c r="J4" s="7"/>
      <c r="K4" s="7"/>
    </row>
    <row r="5" spans="3:11" ht="18.7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5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22089.85332</v>
      </c>
      <c r="G14" s="23">
        <f>G17</f>
        <v>4246.25714</v>
      </c>
      <c r="H14" s="23">
        <f>H17</f>
        <v>3774.5871800000004</v>
      </c>
      <c r="I14" s="23">
        <f>I17</f>
        <v>4684.1630000000005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</f>
        <v>22089.85332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4684.1630000000005</v>
      </c>
      <c r="J17" s="25">
        <f>J19+J24+J29+J34+J39+J44+J59+J64+J69+J74+J79+J84+J89+J94</f>
        <v>4692.423000000001</v>
      </c>
      <c r="K17" s="25">
        <f>K19+K24+K29+K34+K39+K44+K59+K64+K69+K74+K79+K84+K89+K94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9836.489599999999</v>
      </c>
      <c r="G19" s="30">
        <f>SUM(G20:G23)</f>
        <v>1264.8388</v>
      </c>
      <c r="H19" s="30">
        <f>SUM(H20:H23)</f>
        <v>1383.1288</v>
      </c>
      <c r="I19" s="30">
        <f>SUM(I20:I23)</f>
        <v>1848.923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9836.489599999999</v>
      </c>
      <c r="G22" s="31">
        <v>1264.8388</v>
      </c>
      <c r="H22" s="31">
        <f>1629.409-14.0032-232.277</f>
        <v>1383.1288</v>
      </c>
      <c r="I22" s="31">
        <f>1848.923</f>
        <v>1848.923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198.95083999999997</v>
      </c>
      <c r="G24" s="30">
        <f>SUM(G25:G28)</f>
        <v>46.1472</v>
      </c>
      <c r="H24" s="30">
        <f>SUM(H25:H28)</f>
        <v>38.20064</v>
      </c>
      <c r="I24" s="30">
        <f>SUM(I25:I28)</f>
        <v>38.201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198.95083999999997</v>
      </c>
      <c r="G27" s="31">
        <v>46.1472</v>
      </c>
      <c r="H27" s="31">
        <f>45.965-0.16436-7.6</f>
        <v>38.20064</v>
      </c>
      <c r="I27" s="31">
        <f>0.201+38</f>
        <v>38.201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596.29836</v>
      </c>
      <c r="G29" s="30">
        <f>SUM(G30:G33)</f>
        <v>137.895</v>
      </c>
      <c r="H29" s="30">
        <f>SUM(H30:H33)</f>
        <v>114.59736000000002</v>
      </c>
      <c r="I29" s="30">
        <f>SUM(I30:I33)</f>
        <v>114.602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596.29836</v>
      </c>
      <c r="G32" s="31">
        <v>137.895</v>
      </c>
      <c r="H32" s="31">
        <f>137.895-0.49764-22.8</f>
        <v>114.59736000000002</v>
      </c>
      <c r="I32" s="31">
        <f>0.602+114</f>
        <v>114.602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1076.1</v>
      </c>
      <c r="G44" s="30">
        <f>SUM(G45:G48)</f>
        <v>89.1</v>
      </c>
      <c r="H44" s="30">
        <f>SUM(H45:H48)</f>
        <v>231</v>
      </c>
      <c r="I44" s="30">
        <f>SUM(I45:I48)</f>
        <v>252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1076.1</v>
      </c>
      <c r="G47" s="31">
        <f>G52+G57</f>
        <v>89.1</v>
      </c>
      <c r="H47" s="31">
        <f>H52+H57</f>
        <v>231</v>
      </c>
      <c r="I47" s="31">
        <f>I52+I57</f>
        <v>252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987</v>
      </c>
      <c r="G54" s="30">
        <f>SUM(G55:G58)</f>
        <v>0</v>
      </c>
      <c r="H54" s="30">
        <f>SUM(H55:H58)</f>
        <v>231</v>
      </c>
      <c r="I54" s="30">
        <f>SUM(I55:I58)</f>
        <v>252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987</v>
      </c>
      <c r="G57" s="34">
        <v>0</v>
      </c>
      <c r="H57" s="31">
        <f>216+15</f>
        <v>231</v>
      </c>
      <c r="I57" s="31">
        <v>252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380.35463000000004</v>
      </c>
      <c r="G59" s="30">
        <f>SUM(G60:G63)</f>
        <v>70.40244</v>
      </c>
      <c r="H59" s="30">
        <f>SUM(H60:H63)</f>
        <v>46.65019000000001</v>
      </c>
      <c r="I59" s="30">
        <f>SUM(I60:I63)</f>
        <v>84.019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380.35463000000004</v>
      </c>
      <c r="G62" s="31">
        <v>70.40244</v>
      </c>
      <c r="H62" s="31">
        <f>114.406-1.104-66.65181</f>
        <v>46.65019000000001</v>
      </c>
      <c r="I62" s="31">
        <f>3.944+80.075</f>
        <v>84.019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764.1764800000001</v>
      </c>
      <c r="G64" s="30">
        <f>SUM(G65:G68)</f>
        <v>154.373</v>
      </c>
      <c r="H64" s="30">
        <f>SUM(H65:H68)</f>
        <v>151.63448000000002</v>
      </c>
      <c r="I64" s="30">
        <f>SUM(I65:I68)</f>
        <v>152.723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764.1764800000001</v>
      </c>
      <c r="G67" s="31">
        <v>154.373</v>
      </c>
      <c r="H67" s="31">
        <f>153.323-0.08852-1.6</f>
        <v>151.63448000000002</v>
      </c>
      <c r="I67" s="31">
        <f>0.173+152.55</f>
        <v>152.723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46</v>
      </c>
      <c r="D69" s="21" t="s">
        <v>16</v>
      </c>
      <c r="E69" s="22" t="s">
        <v>17</v>
      </c>
      <c r="F69" s="30">
        <f>SUM(F70:F73)</f>
        <v>218.64004</v>
      </c>
      <c r="G69" s="30">
        <f>SUM(G70:G73)</f>
        <v>21.86404</v>
      </c>
      <c r="H69" s="30">
        <f>SUM(H70:H73)</f>
        <v>0</v>
      </c>
      <c r="I69" s="30">
        <f>SUM(I70:I73)</f>
        <v>65.592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218.64004</v>
      </c>
      <c r="G72" s="31">
        <v>21.86404</v>
      </c>
      <c r="H72" s="31">
        <f>185.844-15-170.844</f>
        <v>0</v>
      </c>
      <c r="I72" s="31">
        <v>65.592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47</v>
      </c>
      <c r="B74" s="13" t="s">
        <v>48</v>
      </c>
      <c r="C74" s="13" t="s">
        <v>15</v>
      </c>
      <c r="D74" s="21" t="s">
        <v>16</v>
      </c>
      <c r="E74" s="22" t="s">
        <v>17</v>
      </c>
      <c r="F74" s="30">
        <f>SUM(F75:F78)</f>
        <v>980.6014</v>
      </c>
      <c r="G74" s="35">
        <f>G77</f>
        <v>193.7244</v>
      </c>
      <c r="H74" s="36">
        <f>H77</f>
        <v>196.67199999999997</v>
      </c>
      <c r="I74" s="36">
        <f>I77</f>
        <v>196.735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980.6014</v>
      </c>
      <c r="G77" s="37">
        <v>193.7244</v>
      </c>
      <c r="H77" s="37">
        <f>264.698-68.026</f>
        <v>196.67199999999997</v>
      </c>
      <c r="I77" s="37">
        <v>196.735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4" customHeight="1">
      <c r="A79" s="13" t="s">
        <v>49</v>
      </c>
      <c r="B79" s="13" t="s">
        <v>50</v>
      </c>
      <c r="C79" s="13" t="s">
        <v>51</v>
      </c>
      <c r="D79" s="13" t="s">
        <v>16</v>
      </c>
      <c r="E79" s="22" t="s">
        <v>17</v>
      </c>
      <c r="F79" s="38">
        <f>F80+F81+F82+F83</f>
        <v>1425.65034</v>
      </c>
      <c r="G79" s="38">
        <f>G80+G81+G82+G83</f>
        <v>0</v>
      </c>
      <c r="H79" s="38">
        <f>H80+H81+H82+H83</f>
        <v>461.14133999999996</v>
      </c>
      <c r="I79" s="38">
        <f>I80+I81+I82+I83</f>
        <v>964.509</v>
      </c>
      <c r="J79" s="38">
        <f>J80+J81+J82+J83</f>
        <v>0</v>
      </c>
      <c r="K79" s="38">
        <f>K80+K81+K82+K83</f>
        <v>0</v>
      </c>
    </row>
    <row r="80" spans="1:11" ht="24" customHeight="1">
      <c r="A80" s="13"/>
      <c r="B80" s="13"/>
      <c r="C80" s="13"/>
      <c r="D80" s="13"/>
      <c r="E80" s="24" t="s">
        <v>18</v>
      </c>
      <c r="F80" s="39"/>
      <c r="G80" s="40"/>
      <c r="H80" s="41"/>
      <c r="I80" s="41"/>
      <c r="J80" s="42"/>
      <c r="K80" s="42"/>
    </row>
    <row r="81" spans="1:11" ht="24" customHeight="1">
      <c r="A81" s="13"/>
      <c r="B81" s="13"/>
      <c r="C81" s="13"/>
      <c r="D81" s="13"/>
      <c r="E81" s="24" t="s">
        <v>19</v>
      </c>
      <c r="F81" s="39"/>
      <c r="G81" s="40"/>
      <c r="H81" s="41"/>
      <c r="I81" s="41"/>
      <c r="J81" s="42"/>
      <c r="K81" s="42"/>
    </row>
    <row r="82" spans="1:11" ht="24" customHeight="1">
      <c r="A82" s="13"/>
      <c r="B82" s="13"/>
      <c r="C82" s="13"/>
      <c r="D82" s="13"/>
      <c r="E82" s="43" t="s">
        <v>20</v>
      </c>
      <c r="F82" s="25">
        <f>G82+H82+I82+J82+K82</f>
        <v>1425.65034</v>
      </c>
      <c r="G82" s="37">
        <v>0</v>
      </c>
      <c r="H82" s="37">
        <f>180+360.4-53.53879-25.71987</f>
        <v>461.14133999999996</v>
      </c>
      <c r="I82" s="34">
        <f>826.499+146.27-8.26</f>
        <v>964.509</v>
      </c>
      <c r="J82" s="34">
        <v>0</v>
      </c>
      <c r="K82" s="34">
        <v>0</v>
      </c>
    </row>
    <row r="83" spans="1:11" ht="33" customHeight="1">
      <c r="A83" s="13"/>
      <c r="B83" s="13"/>
      <c r="C83" s="13"/>
      <c r="D83" s="13"/>
      <c r="E83" s="29" t="s">
        <v>21</v>
      </c>
      <c r="F83" s="39"/>
      <c r="G83" s="40"/>
      <c r="H83" s="41"/>
      <c r="I83" s="41"/>
      <c r="J83" s="42"/>
      <c r="K83" s="42"/>
    </row>
    <row r="84" spans="1:11" ht="23.25" customHeight="1">
      <c r="A84" s="20" t="s">
        <v>52</v>
      </c>
      <c r="B84" s="13" t="s">
        <v>53</v>
      </c>
      <c r="C84" s="13" t="s">
        <v>9</v>
      </c>
      <c r="D84" s="13" t="s">
        <v>16</v>
      </c>
      <c r="E84" s="22" t="s">
        <v>17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44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5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5"/>
      <c r="G88" s="26"/>
      <c r="H88" s="26"/>
      <c r="I88" s="26"/>
      <c r="J88" s="28"/>
      <c r="K88" s="28"/>
    </row>
    <row r="89" spans="1:11" ht="23.25" customHeight="1">
      <c r="A89" s="20" t="s">
        <v>54</v>
      </c>
      <c r="B89" s="29" t="s">
        <v>55</v>
      </c>
      <c r="C89" s="13" t="s">
        <v>15</v>
      </c>
      <c r="D89" s="13" t="s">
        <v>16</v>
      </c>
      <c r="E89" s="22" t="s">
        <v>17</v>
      </c>
      <c r="F89" s="38">
        <f>F90+F91+F92+F93</f>
        <v>4426.015960000001</v>
      </c>
      <c r="G89" s="38">
        <f>G90+G91+G92+G93</f>
        <v>961.14259</v>
      </c>
      <c r="H89" s="38">
        <f>H90+H91+H92+H93</f>
        <v>870.65637</v>
      </c>
      <c r="I89" s="38">
        <f>I90+I91+I92+I93</f>
        <v>864.739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44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5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3" t="s">
        <v>20</v>
      </c>
      <c r="F92" s="25">
        <f>G92+H92+I92+J92+K92</f>
        <v>4426.015960000001</v>
      </c>
      <c r="G92" s="31">
        <v>961.14259</v>
      </c>
      <c r="H92" s="31">
        <f>914.601-43.94463</f>
        <v>870.65637</v>
      </c>
      <c r="I92" s="31">
        <f>864.739</f>
        <v>864.739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5"/>
      <c r="G93" s="26"/>
      <c r="H93" s="27"/>
      <c r="I93" s="27"/>
      <c r="J93" s="28"/>
      <c r="K93" s="28"/>
    </row>
    <row r="94" spans="1:11" ht="23.25" customHeight="1">
      <c r="A94" s="13" t="s">
        <v>56</v>
      </c>
      <c r="B94" s="46" t="s">
        <v>57</v>
      </c>
      <c r="C94" s="13" t="s">
        <v>58</v>
      </c>
      <c r="D94" s="13" t="s">
        <v>16</v>
      </c>
      <c r="E94" s="22" t="s">
        <v>17</v>
      </c>
      <c r="F94" s="38">
        <f>F95+F96+F97+F98</f>
        <v>599.97514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6"/>
      <c r="C95" s="13"/>
      <c r="D95" s="13"/>
      <c r="E95" s="24" t="s">
        <v>18</v>
      </c>
      <c r="F95" s="45"/>
      <c r="G95" s="26"/>
      <c r="H95" s="27"/>
      <c r="I95" s="27"/>
      <c r="J95" s="28"/>
      <c r="K95" s="28"/>
    </row>
    <row r="96" spans="1:11" ht="23.25" customHeight="1">
      <c r="A96" s="13"/>
      <c r="B96" s="46"/>
      <c r="C96" s="13"/>
      <c r="D96" s="13"/>
      <c r="E96" s="24" t="s">
        <v>19</v>
      </c>
      <c r="F96" s="45"/>
      <c r="G96" s="26"/>
      <c r="H96" s="27"/>
      <c r="I96" s="27"/>
      <c r="J96" s="28"/>
      <c r="K96" s="28"/>
    </row>
    <row r="97" spans="1:11" ht="23.25" customHeight="1">
      <c r="A97" s="13"/>
      <c r="B97" s="46"/>
      <c r="C97" s="13"/>
      <c r="D97" s="13"/>
      <c r="E97" s="43" t="s">
        <v>20</v>
      </c>
      <c r="F97" s="25">
        <f>G97+H97+I97+J97+K97</f>
        <v>599.97514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6"/>
      <c r="C98" s="13"/>
      <c r="D98" s="13"/>
      <c r="E98" s="29" t="s">
        <v>21</v>
      </c>
      <c r="F98" s="45"/>
      <c r="G98" s="26"/>
      <c r="H98" s="27"/>
      <c r="I98" s="27"/>
      <c r="J98" s="28"/>
      <c r="K98" s="28"/>
    </row>
    <row r="99" spans="1:11" ht="23.25" customHeight="1">
      <c r="A99" s="20">
        <v>2</v>
      </c>
      <c r="B99" s="13" t="s">
        <v>59</v>
      </c>
      <c r="C99" s="13" t="s">
        <v>15</v>
      </c>
      <c r="D99" s="21" t="s">
        <v>16</v>
      </c>
      <c r="E99" s="22" t="s">
        <v>17</v>
      </c>
      <c r="F99" s="23">
        <f>F100+F101+F102+F103</f>
        <v>2499.807</v>
      </c>
      <c r="G99" s="23">
        <f>G100+G101+G102+G103</f>
        <v>499.977</v>
      </c>
      <c r="H99" s="23">
        <f>H100+H101+H102+H103</f>
        <v>499.83</v>
      </c>
      <c r="I99" s="23">
        <f>I100+I101+I102+I103</f>
        <v>500</v>
      </c>
      <c r="J99" s="23">
        <f>J100+J101+J102+J103</f>
        <v>500</v>
      </c>
      <c r="K99" s="23">
        <f>K100+K101+K102+K103</f>
        <v>500</v>
      </c>
    </row>
    <row r="100" spans="1:11" ht="23.25" customHeight="1">
      <c r="A100" s="20"/>
      <c r="B100" s="13"/>
      <c r="C100" s="13"/>
      <c r="D100" s="21"/>
      <c r="E100" s="24" t="s">
        <v>18</v>
      </c>
      <c r="F100" s="25"/>
      <c r="G100" s="26"/>
      <c r="H100" s="26"/>
      <c r="I100" s="26"/>
      <c r="J100" s="28"/>
      <c r="K100" s="28"/>
    </row>
    <row r="101" spans="1:11" ht="23.25" customHeight="1">
      <c r="A101" s="20"/>
      <c r="B101" s="13"/>
      <c r="C101" s="13"/>
      <c r="D101" s="21"/>
      <c r="E101" s="24" t="s">
        <v>19</v>
      </c>
      <c r="F101" s="25"/>
      <c r="G101" s="26"/>
      <c r="H101" s="26"/>
      <c r="I101" s="26"/>
      <c r="J101" s="28"/>
      <c r="K101" s="28"/>
    </row>
    <row r="102" spans="1:11" ht="23.25" customHeight="1">
      <c r="A102" s="20"/>
      <c r="B102" s="13"/>
      <c r="C102" s="13"/>
      <c r="D102" s="21"/>
      <c r="E102" s="24" t="s">
        <v>20</v>
      </c>
      <c r="F102" s="25">
        <f>F107</f>
        <v>2499.807</v>
      </c>
      <c r="G102" s="25">
        <f>G107</f>
        <v>499.977</v>
      </c>
      <c r="H102" s="25">
        <f>H107</f>
        <v>499.83</v>
      </c>
      <c r="I102" s="25">
        <f>I107</f>
        <v>500</v>
      </c>
      <c r="J102" s="25">
        <f>J107</f>
        <v>500</v>
      </c>
      <c r="K102" s="25">
        <f>K107</f>
        <v>500</v>
      </c>
    </row>
    <row r="103" spans="1:11" ht="37.5" customHeight="1">
      <c r="A103" s="20"/>
      <c r="B103" s="13"/>
      <c r="C103" s="13"/>
      <c r="D103" s="21"/>
      <c r="E103" s="29" t="s">
        <v>21</v>
      </c>
      <c r="F103" s="25"/>
      <c r="G103" s="26"/>
      <c r="H103" s="26"/>
      <c r="I103" s="26"/>
      <c r="J103" s="28"/>
      <c r="K103" s="28"/>
    </row>
    <row r="104" spans="1:11" ht="23.25" customHeight="1">
      <c r="A104" s="20" t="s">
        <v>60</v>
      </c>
      <c r="B104" s="13" t="s">
        <v>61</v>
      </c>
      <c r="C104" s="13" t="s">
        <v>15</v>
      </c>
      <c r="D104" s="21" t="s">
        <v>16</v>
      </c>
      <c r="E104" s="22" t="s">
        <v>17</v>
      </c>
      <c r="F104" s="30">
        <f>F108+F107+F106+F105</f>
        <v>2499.807</v>
      </c>
      <c r="G104" s="30">
        <f>G108+G107+G106+G105</f>
        <v>499.977</v>
      </c>
      <c r="H104" s="30">
        <f>H108+H107+H106+H105</f>
        <v>499.83</v>
      </c>
      <c r="I104" s="30">
        <f>I108+I107+I106+I105</f>
        <v>500</v>
      </c>
      <c r="J104" s="30">
        <f>J108+J107+J106+J105</f>
        <v>500</v>
      </c>
      <c r="K104" s="30">
        <f>K108+K107+K106+K105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7"/>
      <c r="I106" s="27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G107+H107+I107+J107+K107</f>
        <v>2499.807</v>
      </c>
      <c r="G107" s="31">
        <v>499.977</v>
      </c>
      <c r="H107" s="31">
        <f>500-0.17</f>
        <v>499.83</v>
      </c>
      <c r="I107" s="31">
        <v>500</v>
      </c>
      <c r="J107" s="31">
        <v>500</v>
      </c>
      <c r="K107" s="31">
        <v>500</v>
      </c>
    </row>
    <row r="108" spans="1:11" ht="36" customHeight="1">
      <c r="A108" s="20"/>
      <c r="B108" s="13"/>
      <c r="C108" s="13"/>
      <c r="D108" s="21"/>
      <c r="E108" s="29" t="s">
        <v>21</v>
      </c>
      <c r="F108" s="47"/>
      <c r="G108" s="26"/>
      <c r="H108" s="27"/>
      <c r="I108" s="27"/>
      <c r="J108" s="28"/>
      <c r="K108" s="28"/>
    </row>
    <row r="109" spans="1:11" ht="23.25" customHeight="1">
      <c r="A109" s="20">
        <v>3</v>
      </c>
      <c r="B109" s="13" t="s">
        <v>62</v>
      </c>
      <c r="C109" s="13" t="s">
        <v>15</v>
      </c>
      <c r="D109" s="13" t="s">
        <v>63</v>
      </c>
      <c r="E109" s="22" t="s">
        <v>17</v>
      </c>
      <c r="F109" s="23">
        <f>F110+F111+F112+F113</f>
        <v>7659.875600000001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1916.5866</v>
      </c>
      <c r="J109" s="23">
        <f>J110+J111+J112+J113</f>
        <v>810.955</v>
      </c>
      <c r="K109" s="23">
        <f>K110+K111+K112+K113</f>
        <v>810.955</v>
      </c>
    </row>
    <row r="110" spans="1:11" ht="18" customHeight="1">
      <c r="A110" s="20"/>
      <c r="B110" s="13"/>
      <c r="C110" s="13"/>
      <c r="D110" s="13"/>
      <c r="E110" s="24" t="s">
        <v>18</v>
      </c>
      <c r="F110" s="25"/>
      <c r="G110" s="26"/>
      <c r="H110" s="26"/>
      <c r="I110" s="26"/>
      <c r="J110" s="28"/>
      <c r="K110" s="28"/>
    </row>
    <row r="111" spans="1:11" ht="18" customHeight="1">
      <c r="A111" s="20"/>
      <c r="B111" s="13"/>
      <c r="C111" s="13"/>
      <c r="D111" s="13"/>
      <c r="E111" s="24" t="s">
        <v>19</v>
      </c>
      <c r="F111" s="25"/>
      <c r="G111" s="26"/>
      <c r="H111" s="26"/>
      <c r="I111" s="26"/>
      <c r="J111" s="28"/>
      <c r="K111" s="28"/>
    </row>
    <row r="112" spans="1:11" ht="18" customHeight="1">
      <c r="A112" s="20"/>
      <c r="B112" s="13"/>
      <c r="C112" s="13"/>
      <c r="D112" s="13"/>
      <c r="E112" s="24" t="s">
        <v>20</v>
      </c>
      <c r="F112" s="25">
        <f>G112+H112+I112+J112+K112</f>
        <v>7659.875600000001</v>
      </c>
      <c r="G112" s="31">
        <f>G117</f>
        <v>1224.313</v>
      </c>
      <c r="H112" s="31">
        <f>H117</f>
        <v>2897.0660000000003</v>
      </c>
      <c r="I112" s="31">
        <f>I117</f>
        <v>1916.5866</v>
      </c>
      <c r="J112" s="31">
        <f>J117</f>
        <v>810.955</v>
      </c>
      <c r="K112" s="31">
        <f>K117</f>
        <v>810.955</v>
      </c>
    </row>
    <row r="113" spans="1:11" ht="132" customHeight="1">
      <c r="A113" s="20"/>
      <c r="B113" s="13"/>
      <c r="C113" s="13"/>
      <c r="D113" s="13"/>
      <c r="E113" s="29" t="s">
        <v>21</v>
      </c>
      <c r="F113" s="25"/>
      <c r="G113" s="26"/>
      <c r="H113" s="26"/>
      <c r="I113" s="26"/>
      <c r="J113" s="28"/>
      <c r="K113" s="28"/>
    </row>
    <row r="114" spans="1:11" ht="23.25" customHeight="1">
      <c r="A114" s="20" t="s">
        <v>64</v>
      </c>
      <c r="B114" s="13" t="s">
        <v>65</v>
      </c>
      <c r="C114" s="13" t="s">
        <v>15</v>
      </c>
      <c r="D114" s="13" t="s">
        <v>63</v>
      </c>
      <c r="E114" s="22" t="s">
        <v>17</v>
      </c>
      <c r="F114" s="23">
        <f>F115+F116+F117+F118</f>
        <v>7659.875600000001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1916.5866</v>
      </c>
      <c r="J114" s="23">
        <f>J115+J116+J117+J118</f>
        <v>810.955</v>
      </c>
      <c r="K114" s="23">
        <f>K115+K116+K117+K118</f>
        <v>810.955</v>
      </c>
    </row>
    <row r="115" spans="1:11" ht="23.25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23.25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2" ht="23.25" customHeight="1">
      <c r="A117" s="20"/>
      <c r="B117" s="13"/>
      <c r="C117" s="13"/>
      <c r="D117" s="13"/>
      <c r="E117" s="24" t="s">
        <v>20</v>
      </c>
      <c r="F117" s="25">
        <f>G117+H117+I117+J117+K117</f>
        <v>7659.875600000001</v>
      </c>
      <c r="G117" s="31">
        <v>1224.313</v>
      </c>
      <c r="H117" s="31">
        <f>50.112+2206.133+69.1+300+260.9+15.126-4.305</f>
        <v>2897.0660000000003</v>
      </c>
      <c r="I117" s="31">
        <f>1657.688+258.8986</f>
        <v>1916.5866</v>
      </c>
      <c r="J117" s="31">
        <v>810.955</v>
      </c>
      <c r="K117" s="31">
        <v>810.955</v>
      </c>
      <c r="L117" s="28"/>
    </row>
    <row r="118" spans="1:11" ht="119.25" customHeight="1">
      <c r="A118" s="20"/>
      <c r="B118" s="13"/>
      <c r="C118" s="13"/>
      <c r="D118" s="13"/>
      <c r="E118" s="29" t="s">
        <v>21</v>
      </c>
      <c r="F118" s="47"/>
      <c r="G118" s="26"/>
      <c r="H118" s="27"/>
      <c r="I118" s="27"/>
      <c r="J118" s="28"/>
      <c r="K118" s="28"/>
    </row>
    <row r="119" spans="1:11" ht="23.25" customHeight="1">
      <c r="A119" s="20">
        <v>4</v>
      </c>
      <c r="B119" s="13" t="s">
        <v>66</v>
      </c>
      <c r="C119" s="13" t="s">
        <v>15</v>
      </c>
      <c r="D119" s="13" t="s">
        <v>16</v>
      </c>
      <c r="E119" s="22" t="s">
        <v>17</v>
      </c>
      <c r="F119" s="23">
        <f>F120+F121+F122</f>
        <v>1997365.0748299998</v>
      </c>
      <c r="G119" s="30">
        <f>SUM(G120:G123)</f>
        <v>420828.63894</v>
      </c>
      <c r="H119" s="30">
        <f>SUM(H120:H123)</f>
        <v>456639.85046</v>
      </c>
      <c r="I119" s="30">
        <f>SUM(I120:I123)</f>
        <v>456481.06704999995</v>
      </c>
      <c r="J119" s="30">
        <f>SUM(J120:J123)</f>
        <v>331412.51206</v>
      </c>
      <c r="K119" s="30">
        <f>SUM(K120:K123)</f>
        <v>332003.00632</v>
      </c>
    </row>
    <row r="120" spans="1:11" ht="23.25" customHeight="1">
      <c r="A120" s="20"/>
      <c r="B120" s="13"/>
      <c r="C120" s="13"/>
      <c r="D120" s="13"/>
      <c r="E120" s="24" t="s">
        <v>18</v>
      </c>
      <c r="F120" s="48">
        <f aca="true" t="shared" si="0" ref="F120:F122">G120+H120+I120+J120+K120</f>
        <v>175357.42398000002</v>
      </c>
      <c r="G120" s="48">
        <v>51392.92243</v>
      </c>
      <c r="H120" s="48">
        <f>H160+H170+H175+H185</f>
        <v>48796.01915</v>
      </c>
      <c r="I120" s="48">
        <f>I160+I170+I175+I185</f>
        <v>55393.63572</v>
      </c>
      <c r="J120" s="48">
        <f>J160+J170+J175+J185</f>
        <v>9693.648210000001</v>
      </c>
      <c r="K120" s="48">
        <f>K160+K170+K175+K185</f>
        <v>10081.19847</v>
      </c>
    </row>
    <row r="121" spans="1:11" ht="23.25" customHeight="1">
      <c r="A121" s="20"/>
      <c r="B121" s="13"/>
      <c r="C121" s="13"/>
      <c r="D121" s="13"/>
      <c r="E121" s="24" t="s">
        <v>19</v>
      </c>
      <c r="F121" s="48">
        <f t="shared" si="0"/>
        <v>1821726.0398499998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401079.17133</v>
      </c>
      <c r="J121" s="48">
        <f>J131+J136+J141+J146+J151+J156+J166+J181+J186</f>
        <v>321718.86384999997</v>
      </c>
      <c r="K121" s="48">
        <f>K131+K136+K141+K146+K151+K156+K166+K181+K186</f>
        <v>321921.80785</v>
      </c>
    </row>
    <row r="122" spans="1:11" ht="23.25" customHeight="1">
      <c r="A122" s="20"/>
      <c r="B122" s="13"/>
      <c r="C122" s="13"/>
      <c r="D122" s="13"/>
      <c r="E122" s="24" t="s">
        <v>20</v>
      </c>
      <c r="F122" s="48">
        <f t="shared" si="0"/>
        <v>281.611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8.26</v>
      </c>
      <c r="J122" s="48">
        <f>J132+J137+J142+J147+J157+J167+J182+J187+J152</f>
        <v>0</v>
      </c>
      <c r="K122" s="48">
        <f>K132+K137+K142+K147+K157+K167+K182+K187+K152</f>
        <v>0</v>
      </c>
    </row>
    <row r="123" spans="1:11" ht="38.25" customHeight="1">
      <c r="A123" s="20"/>
      <c r="B123" s="13"/>
      <c r="C123" s="13"/>
      <c r="D123" s="13"/>
      <c r="E123" s="29" t="s">
        <v>21</v>
      </c>
      <c r="F123" s="25"/>
      <c r="G123" s="26"/>
      <c r="H123" s="27"/>
      <c r="I123" s="27"/>
      <c r="J123" s="27"/>
      <c r="K123" s="27"/>
    </row>
    <row r="124" spans="1:11" ht="23.25" customHeight="1">
      <c r="A124" s="20" t="s">
        <v>67</v>
      </c>
      <c r="B124" s="13" t="s">
        <v>68</v>
      </c>
      <c r="C124" s="13" t="s">
        <v>15</v>
      </c>
      <c r="D124" s="13" t="s">
        <v>16</v>
      </c>
      <c r="E124" s="22" t="s">
        <v>17</v>
      </c>
      <c r="F124" s="30">
        <f>F134+F129</f>
        <v>133654.173</v>
      </c>
      <c r="G124" s="30">
        <f>SUM(G125:G128)</f>
        <v>26226.994</v>
      </c>
      <c r="H124" s="30">
        <f>SUM(H125:H128)</f>
        <v>26144.923000000003</v>
      </c>
      <c r="I124" s="30">
        <f>SUM(I125:I128)</f>
        <v>27099.591999999997</v>
      </c>
      <c r="J124" s="30">
        <f>SUM(J125:J128)</f>
        <v>27091.332000000002</v>
      </c>
      <c r="K124" s="30">
        <f>SUM(K125:K128)</f>
        <v>27091.332000000002</v>
      </c>
    </row>
    <row r="125" spans="1:11" ht="23.25" customHeight="1">
      <c r="A125" s="20"/>
      <c r="B125" s="13"/>
      <c r="C125" s="13"/>
      <c r="D125" s="13"/>
      <c r="E125" s="24" t="s">
        <v>18</v>
      </c>
      <c r="F125" s="23"/>
      <c r="G125" s="26"/>
      <c r="H125" s="26"/>
      <c r="I125" s="26"/>
      <c r="J125" s="28"/>
      <c r="K125" s="28"/>
    </row>
    <row r="126" spans="1:11" ht="23.25" customHeight="1">
      <c r="A126" s="20"/>
      <c r="B126" s="13"/>
      <c r="C126" s="13"/>
      <c r="D126" s="13"/>
      <c r="E126" s="24" t="s">
        <v>19</v>
      </c>
      <c r="F126" s="25">
        <f aca="true" t="shared" si="1" ref="F126:F127">G126+H126+I126+J126+K126</f>
        <v>133372.562</v>
      </c>
      <c r="G126" s="25">
        <f>G131+G136</f>
        <v>26049.283</v>
      </c>
      <c r="H126" s="25">
        <f>H131+H136</f>
        <v>26049.283000000003</v>
      </c>
      <c r="I126" s="25">
        <f>I131+I136</f>
        <v>27091.332</v>
      </c>
      <c r="J126" s="25">
        <f>J131+J136</f>
        <v>27091.332000000002</v>
      </c>
      <c r="K126" s="25">
        <f>K131+K136</f>
        <v>27091.332000000002</v>
      </c>
    </row>
    <row r="127" spans="1:11" ht="23.25" customHeight="1">
      <c r="A127" s="20"/>
      <c r="B127" s="13"/>
      <c r="C127" s="13"/>
      <c r="D127" s="13"/>
      <c r="E127" s="24" t="s">
        <v>20</v>
      </c>
      <c r="F127" s="25">
        <f t="shared" si="1"/>
        <v>281.611</v>
      </c>
      <c r="G127" s="39">
        <f>G137</f>
        <v>177.711</v>
      </c>
      <c r="H127" s="39">
        <f>H137</f>
        <v>95.64000000000001</v>
      </c>
      <c r="I127" s="39">
        <f>I137</f>
        <v>8.26</v>
      </c>
      <c r="J127" s="28"/>
      <c r="K127" s="28"/>
    </row>
    <row r="128" spans="1:11" ht="36.75" customHeight="1">
      <c r="A128" s="20"/>
      <c r="B128" s="13"/>
      <c r="C128" s="13"/>
      <c r="D128" s="13"/>
      <c r="E128" s="29" t="s">
        <v>21</v>
      </c>
      <c r="F128" s="23"/>
      <c r="G128" s="26"/>
      <c r="H128" s="26"/>
      <c r="I128" s="26"/>
      <c r="J128" s="28"/>
      <c r="K128" s="28"/>
    </row>
    <row r="129" spans="1:11" ht="23.25" customHeight="1">
      <c r="A129" s="33" t="s">
        <v>69</v>
      </c>
      <c r="B129" s="13" t="s">
        <v>70</v>
      </c>
      <c r="C129" s="13" t="s">
        <v>15</v>
      </c>
      <c r="D129" s="13" t="s">
        <v>16</v>
      </c>
      <c r="E129" s="22" t="s">
        <v>17</v>
      </c>
      <c r="F129" s="30">
        <f>SUM(F130:F133)</f>
        <v>116561.97732</v>
      </c>
      <c r="G129" s="30">
        <f>SUM(G130:G133)</f>
        <v>22651.55</v>
      </c>
      <c r="H129" s="30">
        <f>SUM(H130:H133)</f>
        <v>22927.414090000002</v>
      </c>
      <c r="I129" s="30">
        <f>SUM(I130:I133)</f>
        <v>23867.65323</v>
      </c>
      <c r="J129" s="30">
        <f>SUM(J130:J133)</f>
        <v>23557.68</v>
      </c>
      <c r="K129" s="30">
        <f>SUM(K130:K133)</f>
        <v>23557.68</v>
      </c>
    </row>
    <row r="130" spans="1:11" ht="23.25" customHeight="1">
      <c r="A130" s="33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33"/>
      <c r="B131" s="13"/>
      <c r="C131" s="13"/>
      <c r="D131" s="13"/>
      <c r="E131" s="24" t="s">
        <v>19</v>
      </c>
      <c r="F131" s="25">
        <f>G131+H131+I131+J131+K131</f>
        <v>116561.97732</v>
      </c>
      <c r="G131" s="31">
        <v>22651.55</v>
      </c>
      <c r="H131" s="31">
        <f>22841.51409+85.9</f>
        <v>22927.414090000002</v>
      </c>
      <c r="I131" s="31">
        <f>18041.956+51.5+5464.224+144+165.97323</f>
        <v>23867.65323</v>
      </c>
      <c r="J131" s="31">
        <f>18041.956+51.5+5464.224</f>
        <v>23557.68</v>
      </c>
      <c r="K131" s="31">
        <f>18041.956+51.5+5464.224</f>
        <v>23557.68</v>
      </c>
    </row>
    <row r="132" spans="1:11" ht="23.25" customHeight="1">
      <c r="A132" s="33"/>
      <c r="B132" s="13"/>
      <c r="C132" s="13"/>
      <c r="D132" s="13"/>
      <c r="E132" s="24" t="s">
        <v>20</v>
      </c>
      <c r="F132" s="23"/>
      <c r="G132" s="26"/>
      <c r="H132" s="27"/>
      <c r="I132" s="27"/>
      <c r="J132" s="28"/>
      <c r="K132" s="28"/>
    </row>
    <row r="133" spans="1:11" ht="36" customHeight="1">
      <c r="A133" s="33"/>
      <c r="B133" s="13"/>
      <c r="C133" s="13"/>
      <c r="D133" s="13"/>
      <c r="E133" s="29" t="s">
        <v>21</v>
      </c>
      <c r="F133" s="23"/>
      <c r="G133" s="26"/>
      <c r="H133" s="27"/>
      <c r="I133" s="27"/>
      <c r="J133" s="28"/>
      <c r="K133" s="28"/>
    </row>
    <row r="134" spans="1:11" ht="23.25" customHeight="1">
      <c r="A134" s="33" t="s">
        <v>71</v>
      </c>
      <c r="B134" s="13" t="s">
        <v>72</v>
      </c>
      <c r="C134" s="13" t="s">
        <v>15</v>
      </c>
      <c r="D134" s="13" t="s">
        <v>16</v>
      </c>
      <c r="E134" s="22" t="s">
        <v>17</v>
      </c>
      <c r="F134" s="23">
        <f>F136+F137</f>
        <v>17092.19568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3231.93877</v>
      </c>
      <c r="J134" s="30">
        <f>SUM(J135:J138)</f>
        <v>3533.652</v>
      </c>
      <c r="K134" s="30">
        <f>SUM(K135:K138)</f>
        <v>3533.652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 aca="true" t="shared" si="2" ref="F136:F137">G136+H136+I136+J136+K136</f>
        <v>16810.58468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</f>
        <v>3223.67877</v>
      </c>
      <c r="J136" s="31">
        <f>3+97+175+845+410+93+52+204.152+59+134+13+60+19+2.5+30+167+335+316+68+260+191</f>
        <v>3533.652</v>
      </c>
      <c r="K136" s="31">
        <f>3+97+175+845+410+93+52+204.152+59+134+13+60+19+2.5+30+167+335+316+68+260+191</f>
        <v>3533.652</v>
      </c>
    </row>
    <row r="137" spans="1:11" ht="23.25" customHeight="1">
      <c r="A137" s="33"/>
      <c r="B137" s="13"/>
      <c r="C137" s="13"/>
      <c r="D137" s="13"/>
      <c r="E137" s="24" t="s">
        <v>20</v>
      </c>
      <c r="F137" s="25">
        <f t="shared" si="2"/>
        <v>281.611</v>
      </c>
      <c r="G137" s="39">
        <v>177.711</v>
      </c>
      <c r="H137" s="39">
        <f>26.38+11.71+10.6+46.95</f>
        <v>95.64000000000001</v>
      </c>
      <c r="I137" s="39">
        <v>8.26</v>
      </c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6"/>
      <c r="I138" s="26"/>
      <c r="J138" s="28"/>
      <c r="K138" s="28"/>
    </row>
    <row r="139" spans="1:11" ht="23.25" customHeight="1">
      <c r="A139" s="20" t="s">
        <v>73</v>
      </c>
      <c r="B139" s="13" t="s">
        <v>74</v>
      </c>
      <c r="C139" s="13" t="s">
        <v>15</v>
      </c>
      <c r="D139" s="13" t="s">
        <v>16</v>
      </c>
      <c r="E139" s="22" t="s">
        <v>17</v>
      </c>
      <c r="F139" s="30">
        <f>SUM(F140:F143)</f>
        <v>52491.373999999996</v>
      </c>
      <c r="G139" s="30">
        <f>SUM(G140:G143)</f>
        <v>9650.344</v>
      </c>
      <c r="H139" s="30">
        <f>SUM(H140:H143)</f>
        <v>9583.451</v>
      </c>
      <c r="I139" s="30">
        <f>SUM(I140:I143)</f>
        <v>10602.147</v>
      </c>
      <c r="J139" s="30">
        <f>SUM(J140:J143)</f>
        <v>11111.048</v>
      </c>
      <c r="K139" s="30">
        <f>SUM(K140:K143)</f>
        <v>11544.384</v>
      </c>
    </row>
    <row r="140" spans="1:11" ht="23.25" customHeight="1">
      <c r="A140" s="20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20"/>
      <c r="B141" s="13"/>
      <c r="C141" s="13"/>
      <c r="D141" s="13"/>
      <c r="E141" s="24" t="s">
        <v>19</v>
      </c>
      <c r="F141" s="25">
        <f>G141+H141+I141+J141+K141</f>
        <v>52491.373999999996</v>
      </c>
      <c r="G141" s="31">
        <v>9650.344</v>
      </c>
      <c r="H141" s="31">
        <f>9843.451-267.18492+7.18492</f>
        <v>9583.451</v>
      </c>
      <c r="I141" s="31">
        <f>272.147+10330</f>
        <v>10602.147</v>
      </c>
      <c r="J141" s="31">
        <f>286.048+10825</f>
        <v>11111.048</v>
      </c>
      <c r="K141" s="31">
        <f>304.384+11240</f>
        <v>11544.384</v>
      </c>
    </row>
    <row r="142" spans="1:11" ht="23.25" customHeight="1">
      <c r="A142" s="20"/>
      <c r="B142" s="13"/>
      <c r="C142" s="13"/>
      <c r="D142" s="13"/>
      <c r="E142" s="24" t="s">
        <v>20</v>
      </c>
      <c r="F142" s="23"/>
      <c r="G142" s="26"/>
      <c r="H142" s="27"/>
      <c r="I142" s="27"/>
      <c r="J142" s="28"/>
      <c r="K142" s="28"/>
    </row>
    <row r="143" spans="1:11" ht="48" customHeight="1">
      <c r="A143" s="20"/>
      <c r="B143" s="13"/>
      <c r="C143" s="13"/>
      <c r="D143" s="13"/>
      <c r="E143" s="29" t="s">
        <v>21</v>
      </c>
      <c r="F143" s="23"/>
      <c r="G143" s="26"/>
      <c r="H143" s="27"/>
      <c r="I143" s="27"/>
      <c r="J143" s="28"/>
      <c r="K143" s="28"/>
    </row>
    <row r="144" spans="1:11" ht="23.25" customHeight="1">
      <c r="A144" s="20" t="s">
        <v>75</v>
      </c>
      <c r="B144" s="13" t="s">
        <v>76</v>
      </c>
      <c r="C144" s="13" t="s">
        <v>15</v>
      </c>
      <c r="D144" s="13" t="s">
        <v>16</v>
      </c>
      <c r="E144" s="22" t="s">
        <v>17</v>
      </c>
      <c r="F144" s="30">
        <f>SUM(F145:F148)</f>
        <v>783042.52987</v>
      </c>
      <c r="G144" s="30">
        <f>SUM(G145:G148)</f>
        <v>156947.77687</v>
      </c>
      <c r="H144" s="30">
        <f>SUM(H145:H148)</f>
        <v>173533.683</v>
      </c>
      <c r="I144" s="30">
        <f>SUM(I145:I148)</f>
        <v>163823.69999999998</v>
      </c>
      <c r="J144" s="30">
        <f>SUM(J145:J148)</f>
        <v>144368.685</v>
      </c>
      <c r="K144" s="30">
        <f>SUM(K145:K148)</f>
        <v>144368.685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7"/>
      <c r="I145" s="27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783042.52987</v>
      </c>
      <c r="G146" s="31">
        <v>156947.77687</v>
      </c>
      <c r="H146" s="31">
        <f>139842.068+34496.83-805.215</f>
        <v>173533.683</v>
      </c>
      <c r="I146" s="31">
        <f>144368.685-3330.51+22785.525</f>
        <v>163823.69999999998</v>
      </c>
      <c r="J146" s="31">
        <v>144368.685</v>
      </c>
      <c r="K146" s="31">
        <v>144368.685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36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77</v>
      </c>
      <c r="B149" s="13" t="s">
        <v>78</v>
      </c>
      <c r="C149" s="13" t="s">
        <v>15</v>
      </c>
      <c r="D149" s="13" t="s">
        <v>16</v>
      </c>
      <c r="E149" s="22" t="s">
        <v>17</v>
      </c>
      <c r="F149" s="30">
        <f>SUM(F150:F153)</f>
        <v>2961.49533</v>
      </c>
      <c r="G149" s="30">
        <f>SUM(G150:G153)</f>
        <v>453.91715</v>
      </c>
      <c r="H149" s="30">
        <f>SUM(H150:H153)</f>
        <v>640.6270000000001</v>
      </c>
      <c r="I149" s="30">
        <f>SUM(I150:I153)</f>
        <v>521.13518</v>
      </c>
      <c r="J149" s="30">
        <f>SUM(J150:J153)</f>
        <v>812.066</v>
      </c>
      <c r="K149" s="30">
        <f>SUM(K150:K153)</f>
        <v>533.75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2961.49533</v>
      </c>
      <c r="G151" s="31">
        <v>453.91715</v>
      </c>
      <c r="H151" s="31">
        <f>670.267-29.64</f>
        <v>640.6270000000001</v>
      </c>
      <c r="I151" s="31">
        <f>798.676-277.54082</f>
        <v>521.13518</v>
      </c>
      <c r="J151" s="31">
        <v>812.066</v>
      </c>
      <c r="K151" s="31">
        <v>533.75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9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79</v>
      </c>
      <c r="B154" s="13" t="s">
        <v>80</v>
      </c>
      <c r="C154" s="13" t="s">
        <v>15</v>
      </c>
      <c r="D154" s="13" t="s">
        <v>16</v>
      </c>
      <c r="E154" s="22" t="s">
        <v>17</v>
      </c>
      <c r="F154" s="30">
        <f>SUM(F155:F158)</f>
        <v>5721.261020000001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1203.988</v>
      </c>
      <c r="K154" s="30">
        <f>SUM(K155:K158)</f>
        <v>1251.912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5721.261020000001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f>29.988+1064+110</f>
        <v>1203.988</v>
      </c>
      <c r="K156" s="31">
        <f>32.912+1104+115</f>
        <v>1251.912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6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81</v>
      </c>
      <c r="B159" s="13" t="s">
        <v>82</v>
      </c>
      <c r="C159" s="13" t="s">
        <v>83</v>
      </c>
      <c r="D159" s="13" t="s">
        <v>16</v>
      </c>
      <c r="E159" s="49" t="s">
        <v>17</v>
      </c>
      <c r="F159" s="50">
        <f>SUM(F160:F163)</f>
        <v>126862.38199999998</v>
      </c>
      <c r="G159" s="50">
        <f>SUM(G160:G163)</f>
        <v>41020.323</v>
      </c>
      <c r="H159" s="50">
        <f>SUM(H160:H163)</f>
        <v>39851.398</v>
      </c>
      <c r="I159" s="50">
        <f>SUM(I160:I163)</f>
        <v>45990.661</v>
      </c>
      <c r="J159" s="50">
        <f>SUM(J160:J163)</f>
        <v>0</v>
      </c>
      <c r="K159" s="50">
        <f>SUM(K160:K163)</f>
        <v>0</v>
      </c>
    </row>
    <row r="160" spans="1:11" ht="23.25" customHeight="1">
      <c r="A160" s="20"/>
      <c r="B160" s="13"/>
      <c r="C160" s="13"/>
      <c r="D160" s="13"/>
      <c r="E160" s="24" t="s">
        <v>18</v>
      </c>
      <c r="F160" s="25">
        <f>G160+H160+I160+J160+K160</f>
        <v>126862.38199999998</v>
      </c>
      <c r="G160" s="31">
        <v>41020.323</v>
      </c>
      <c r="H160" s="31">
        <f>36206.313+3645.085</f>
        <v>39851.398</v>
      </c>
      <c r="I160" s="31">
        <f>4492.737+47808.293-6310.369</f>
        <v>45990.661</v>
      </c>
      <c r="J160" s="31">
        <f>48118.922-48118.922</f>
        <v>0</v>
      </c>
      <c r="K160" s="31">
        <v>0</v>
      </c>
    </row>
    <row r="161" spans="1:11" ht="23.25" customHeight="1">
      <c r="A161" s="20"/>
      <c r="B161" s="13"/>
      <c r="C161" s="13"/>
      <c r="D161" s="13"/>
      <c r="E161" s="24" t="s">
        <v>19</v>
      </c>
      <c r="F161" s="31"/>
      <c r="G161" s="26"/>
      <c r="H161" s="26"/>
      <c r="I161" s="26"/>
      <c r="J161" s="28"/>
      <c r="K161" s="28"/>
    </row>
    <row r="162" spans="1:11" ht="23.25" customHeight="1">
      <c r="A162" s="20"/>
      <c r="B162" s="13"/>
      <c r="C162" s="13"/>
      <c r="D162" s="13"/>
      <c r="E162" s="24" t="s">
        <v>20</v>
      </c>
      <c r="F162" s="31"/>
      <c r="G162" s="26"/>
      <c r="H162" s="26"/>
      <c r="I162" s="26"/>
      <c r="J162" s="28"/>
      <c r="K162" s="28"/>
    </row>
    <row r="163" spans="1:11" ht="38.25" customHeight="1">
      <c r="A163" s="20"/>
      <c r="B163" s="13"/>
      <c r="C163" s="13"/>
      <c r="D163" s="13"/>
      <c r="E163" s="29" t="s">
        <v>21</v>
      </c>
      <c r="F163" s="31"/>
      <c r="G163" s="26"/>
      <c r="H163" s="26"/>
      <c r="I163" s="26"/>
      <c r="J163" s="28"/>
      <c r="K163" s="28"/>
    </row>
    <row r="164" spans="1:11" ht="23.25" customHeight="1">
      <c r="A164" s="20" t="s">
        <v>84</v>
      </c>
      <c r="B164" s="13" t="s">
        <v>85</v>
      </c>
      <c r="C164" s="13" t="s">
        <v>15</v>
      </c>
      <c r="D164" s="13" t="s">
        <v>16</v>
      </c>
      <c r="E164" s="22" t="s">
        <v>17</v>
      </c>
      <c r="F164" s="30">
        <f>SUM(F165:F168)</f>
        <v>640998.86552</v>
      </c>
      <c r="G164" s="30">
        <f>SUM(G165:G168)</f>
        <v>102312.881</v>
      </c>
      <c r="H164" s="30">
        <f>SUM(H165:H168)</f>
        <v>126439</v>
      </c>
      <c r="I164" s="30">
        <f>SUM(I165:I168)</f>
        <v>137983.49482</v>
      </c>
      <c r="J164" s="30">
        <f>SUM(J165:J168)</f>
        <v>137131.74485</v>
      </c>
      <c r="K164" s="30">
        <f>SUM(K165:K168)</f>
        <v>137131.74485</v>
      </c>
    </row>
    <row r="165" spans="1:11" ht="23.25" customHeight="1">
      <c r="A165" s="20"/>
      <c r="B165" s="13"/>
      <c r="C165" s="13"/>
      <c r="D165" s="13"/>
      <c r="E165" s="24" t="s">
        <v>18</v>
      </c>
      <c r="F165" s="31"/>
      <c r="G165" s="26"/>
      <c r="H165" s="27"/>
      <c r="I165" s="27"/>
      <c r="J165" s="28"/>
      <c r="K165" s="28"/>
    </row>
    <row r="166" spans="1:11" ht="23.25" customHeight="1">
      <c r="A166" s="20"/>
      <c r="B166" s="13"/>
      <c r="C166" s="13"/>
      <c r="D166" s="13"/>
      <c r="E166" s="24" t="s">
        <v>19</v>
      </c>
      <c r="F166" s="25">
        <f>G166+H166+I166+J166+K166</f>
        <v>640998.86552</v>
      </c>
      <c r="G166" s="31">
        <v>102312.881</v>
      </c>
      <c r="H166" s="31">
        <f>126439</f>
        <v>126439</v>
      </c>
      <c r="I166" s="31">
        <f>137983.49482</f>
        <v>137983.49482</v>
      </c>
      <c r="J166" s="31">
        <f>137131.74485</f>
        <v>137131.74485</v>
      </c>
      <c r="K166" s="31">
        <f>137131.74485</f>
        <v>137131.74485</v>
      </c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7"/>
      <c r="I167" s="27"/>
      <c r="J167" s="28"/>
      <c r="K167" s="28"/>
    </row>
    <row r="168" spans="1:11" ht="36" customHeight="1">
      <c r="A168" s="20"/>
      <c r="B168" s="13"/>
      <c r="C168" s="13"/>
      <c r="D168" s="13"/>
      <c r="E168" s="29" t="s">
        <v>21</v>
      </c>
      <c r="F168" s="31"/>
      <c r="G168" s="26"/>
      <c r="H168" s="27"/>
      <c r="I168" s="27"/>
      <c r="J168" s="28"/>
      <c r="K168" s="28"/>
    </row>
    <row r="169" spans="1:11" ht="23.25" customHeight="1">
      <c r="A169" s="20" t="s">
        <v>86</v>
      </c>
      <c r="B169" s="13" t="s">
        <v>87</v>
      </c>
      <c r="C169" s="13" t="s">
        <v>9</v>
      </c>
      <c r="D169" s="13" t="s">
        <v>16</v>
      </c>
      <c r="E169" s="22" t="s">
        <v>17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</row>
    <row r="170" spans="1:11" ht="23.25" customHeight="1">
      <c r="A170" s="20"/>
      <c r="B170" s="13"/>
      <c r="C170" s="13"/>
      <c r="D170" s="13"/>
      <c r="E170" s="24" t="s">
        <v>18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</row>
    <row r="171" spans="1:11" ht="23.25" customHeight="1">
      <c r="A171" s="20"/>
      <c r="B171" s="13"/>
      <c r="C171" s="13"/>
      <c r="D171" s="13"/>
      <c r="E171" s="24" t="s">
        <v>19</v>
      </c>
      <c r="F171" s="31"/>
      <c r="G171" s="26"/>
      <c r="H171" s="27"/>
      <c r="I171" s="27"/>
      <c r="J171" s="28"/>
      <c r="K171" s="28"/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88</v>
      </c>
      <c r="B174" s="13" t="s">
        <v>89</v>
      </c>
      <c r="C174" s="13" t="s">
        <v>15</v>
      </c>
      <c r="D174" s="13" t="s">
        <v>16</v>
      </c>
      <c r="E174" s="22" t="s">
        <v>17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9693.648210000001</v>
      </c>
      <c r="K174" s="30">
        <f>SUM(K175:K178)</f>
        <v>10081.19847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5881.948+9.49052+3802.20969</f>
        <v>9693.648210000001</v>
      </c>
      <c r="K175" s="31">
        <f>6117.112+7.14862+3956.93785</f>
        <v>10081.19847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5.25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90</v>
      </c>
      <c r="B179" s="13" t="s">
        <v>91</v>
      </c>
      <c r="C179" s="13" t="s">
        <v>83</v>
      </c>
      <c r="D179" s="13" t="s">
        <v>16</v>
      </c>
      <c r="E179" s="22" t="s">
        <v>17</v>
      </c>
      <c r="F179" s="30">
        <f>SUM(F180:F183)</f>
        <v>200378.46633000002</v>
      </c>
      <c r="G179" s="30">
        <f>SUM(G180:G183)</f>
        <v>70403.362</v>
      </c>
      <c r="H179" s="30">
        <f>SUM(H180:H183)</f>
        <v>70191.545</v>
      </c>
      <c r="I179" s="30">
        <f>SUM(I180:I183)</f>
        <v>59783.559330000004</v>
      </c>
      <c r="J179" s="30">
        <f>SUM(J180:J183)</f>
        <v>0</v>
      </c>
      <c r="K179" s="30">
        <f>SUM(K180:K183)</f>
        <v>0</v>
      </c>
    </row>
    <row r="180" spans="1:11" ht="23.25" customHeight="1">
      <c r="A180" s="20"/>
      <c r="B180" s="13"/>
      <c r="C180" s="13"/>
      <c r="D180" s="13"/>
      <c r="E180" s="24" t="s">
        <v>18</v>
      </c>
      <c r="F180" s="31"/>
      <c r="G180" s="26"/>
      <c r="H180" s="27"/>
      <c r="I180" s="27"/>
      <c r="J180" s="28"/>
      <c r="K180" s="28"/>
    </row>
    <row r="181" spans="1:11" ht="23.25" customHeight="1">
      <c r="A181" s="20"/>
      <c r="B181" s="13"/>
      <c r="C181" s="13"/>
      <c r="D181" s="13"/>
      <c r="E181" s="24" t="s">
        <v>19</v>
      </c>
      <c r="F181" s="25">
        <f>G181+H181+I181+J181+K181</f>
        <v>200378.46633000002</v>
      </c>
      <c r="G181" s="31">
        <v>70403.362</v>
      </c>
      <c r="H181" s="31">
        <f>66215.743+3975.802</f>
        <v>70191.545</v>
      </c>
      <c r="I181" s="31">
        <f>7726.629+33451.142+13977.282+4628.50633</f>
        <v>59783.559330000004</v>
      </c>
      <c r="J181" s="31">
        <f>67325.116-67325.116</f>
        <v>0</v>
      </c>
      <c r="K181" s="31">
        <v>0</v>
      </c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6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92</v>
      </c>
      <c r="B184" s="13" t="s">
        <v>93</v>
      </c>
      <c r="C184" s="13" t="s">
        <v>32</v>
      </c>
      <c r="D184" s="13" t="s">
        <v>16</v>
      </c>
      <c r="E184" s="22" t="s">
        <v>17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</row>
    <row r="186" spans="1:11" ht="23.25" customHeight="1">
      <c r="A186" s="20"/>
      <c r="B186" s="13"/>
      <c r="C186" s="13"/>
      <c r="D186" s="13"/>
      <c r="E186" s="24" t="s">
        <v>19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.75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51"/>
      <c r="B189" s="52" t="s">
        <v>94</v>
      </c>
      <c r="C189" s="20"/>
      <c r="D189" s="20"/>
      <c r="E189" s="53" t="s">
        <v>17</v>
      </c>
      <c r="F189" s="38">
        <f>F190+F191+F192+F193</f>
        <v>2029614.61075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463581.81665</v>
      </c>
      <c r="J189" s="38">
        <f>J190+J191+J192+J193</f>
        <v>337415.89006</v>
      </c>
      <c r="K189" s="38">
        <f>K190+K191+K192+K193</f>
        <v>338006.38432</v>
      </c>
    </row>
    <row r="190" spans="1:11" ht="23.25" customHeight="1">
      <c r="A190" s="51"/>
      <c r="B190" s="20"/>
      <c r="C190" s="20"/>
      <c r="D190" s="20"/>
      <c r="E190" s="24" t="s">
        <v>18</v>
      </c>
      <c r="F190" s="38">
        <f>F160+F170+F175+F185</f>
        <v>175357.42398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55393.63572</v>
      </c>
      <c r="J190" s="38">
        <f aca="true" t="shared" si="7" ref="J190:J191">J120</f>
        <v>9693.648210000001</v>
      </c>
      <c r="K190" s="38">
        <f aca="true" t="shared" si="8" ref="K190:K191">K120</f>
        <v>10081.19847</v>
      </c>
    </row>
    <row r="191" spans="1:11" ht="23.25" customHeight="1">
      <c r="A191" s="51"/>
      <c r="B191" s="20"/>
      <c r="C191" s="20"/>
      <c r="D191" s="20"/>
      <c r="E191" s="24" t="s">
        <v>19</v>
      </c>
      <c r="F191" s="38">
        <f>F141+F146+F151+F156+F166+F181+F186+F131+F136</f>
        <v>1821726.03985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401079.17133</v>
      </c>
      <c r="J191" s="38">
        <f t="shared" si="7"/>
        <v>321718.86384999997</v>
      </c>
      <c r="K191" s="38">
        <f t="shared" si="8"/>
        <v>321921.80785</v>
      </c>
    </row>
    <row r="192" spans="1:11" ht="23.25" customHeight="1">
      <c r="A192" s="51"/>
      <c r="B192" s="20"/>
      <c r="C192" s="20"/>
      <c r="D192" s="20"/>
      <c r="E192" s="24" t="s">
        <v>20</v>
      </c>
      <c r="F192" s="38">
        <f>F22+F27+F32+F37+F42+F47+F62+F67+F72+F77+F82+F87+F92+F97+F107+F117+F137</f>
        <v>32531.146920000003</v>
      </c>
      <c r="G192" s="38">
        <f>G14+G104+G109+G137</f>
        <v>6148.25814</v>
      </c>
      <c r="H192" s="38">
        <f>H14+H104+H109+H122</f>
        <v>7267.123180000001</v>
      </c>
      <c r="I192" s="38">
        <f>I14+I104+I109+I122</f>
        <v>7109.009600000001</v>
      </c>
      <c r="J192" s="38">
        <f>J14+J104+J109+J122</f>
        <v>6003.378000000001</v>
      </c>
      <c r="K192" s="38">
        <f>K14+K104+K109+K122</f>
        <v>6003.378000000001</v>
      </c>
    </row>
    <row r="193" spans="1:11" ht="23.25" customHeight="1">
      <c r="A193" s="51"/>
      <c r="B193" s="20"/>
      <c r="C193" s="20"/>
      <c r="D193" s="20"/>
      <c r="E193" s="29" t="s">
        <v>21</v>
      </c>
      <c r="F193" s="54"/>
      <c r="G193" s="26"/>
      <c r="H193" s="27"/>
      <c r="I193" s="27"/>
      <c r="J193" s="28"/>
      <c r="K193" s="28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2" manualBreakCount="2"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dcterms:created xsi:type="dcterms:W3CDTF">2017-08-22T08:53:23Z</dcterms:created>
  <dcterms:modified xsi:type="dcterms:W3CDTF">2023-09-20T08:24:10Z</dcterms:modified>
  <cp:category/>
  <cp:version/>
  <cp:contentType/>
  <cp:contentStatus/>
  <cp:revision>499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